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0f005be6f56e8b/_Companies/Rainbow (2024)/9. IR ^0 Fundraising/Investor Updates/2026-05/"/>
    </mc:Choice>
  </mc:AlternateContent>
  <xr:revisionPtr revIDLastSave="530" documentId="8_{6C554094-CD02-4B6D-B9CA-D6373E0AB645}" xr6:coauthVersionLast="47" xr6:coauthVersionMax="47" xr10:uidLastSave="{18C35FFF-6BAF-4C6D-886F-740AFF9B3253}"/>
  <bookViews>
    <workbookView xWindow="28695" yWindow="0" windowWidth="29010" windowHeight="31785" xr2:uid="{B95FD379-3B1B-4FB0-8274-10C21D406C13}"/>
  </bookViews>
  <sheets>
    <sheet name="Metrics" sheetId="1" r:id="rId1"/>
  </sheet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  <c r="Q31" i="1"/>
  <c r="R12" i="1"/>
  <c r="R13" i="1"/>
  <c r="R11" i="1"/>
  <c r="R17" i="1"/>
  <c r="R18" i="1"/>
  <c r="R19" i="1"/>
  <c r="R20" i="1"/>
  <c r="Q20" i="1"/>
  <c r="Q19" i="1"/>
  <c r="Q18" i="1"/>
  <c r="Q17" i="1"/>
  <c r="Q12" i="1"/>
  <c r="Q13" i="1"/>
  <c r="Q11" i="1"/>
  <c r="O16" i="1"/>
  <c r="N16" i="1"/>
  <c r="N21" i="1" s="1"/>
  <c r="N26" i="1" s="1"/>
  <c r="Q16" i="1" l="1"/>
  <c r="N27" i="1"/>
  <c r="O21" i="1"/>
  <c r="N28" i="1"/>
  <c r="N25" i="1"/>
  <c r="N24" i="1"/>
  <c r="O27" i="1" l="1"/>
  <c r="Q21" i="1"/>
  <c r="O24" i="1"/>
  <c r="O28" i="1"/>
  <c r="O25" i="1"/>
  <c r="O26" i="1"/>
  <c r="N29" i="1"/>
  <c r="O29" i="1" l="1"/>
  <c r="M16" i="1"/>
  <c r="L16" i="1"/>
  <c r="L21" i="1" s="1"/>
  <c r="L27" i="1" s="1"/>
  <c r="C16" i="1"/>
  <c r="D16" i="1"/>
  <c r="E16" i="1"/>
  <c r="F16" i="1"/>
  <c r="G16" i="1"/>
  <c r="H16" i="1"/>
  <c r="I16" i="1"/>
  <c r="J16" i="1"/>
  <c r="K16" i="1"/>
  <c r="R16" i="1" l="1"/>
  <c r="L26" i="1"/>
  <c r="L25" i="1"/>
  <c r="L28" i="1"/>
  <c r="L24" i="1"/>
  <c r="M21" i="1"/>
  <c r="L29" i="1" l="1"/>
  <c r="M24" i="1"/>
  <c r="M27" i="1"/>
  <c r="M25" i="1"/>
  <c r="M26" i="1"/>
  <c r="M28" i="1"/>
  <c r="M29" i="1" l="1"/>
  <c r="K21" i="1"/>
  <c r="K27" i="1" s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K26" i="1" l="1"/>
  <c r="K28" i="1"/>
  <c r="K25" i="1"/>
  <c r="K24" i="1"/>
  <c r="J21" i="1"/>
  <c r="J27" i="1" s="1"/>
  <c r="J25" i="1" l="1"/>
  <c r="J26" i="1"/>
  <c r="I21" i="1"/>
  <c r="D21" i="1"/>
  <c r="K29" i="1"/>
  <c r="C21" i="1"/>
  <c r="C24" i="1" s="1"/>
  <c r="H21" i="1"/>
  <c r="J24" i="1"/>
  <c r="J28" i="1"/>
  <c r="G21" i="1"/>
  <c r="C27" i="1" l="1"/>
  <c r="R21" i="1"/>
  <c r="I28" i="1"/>
  <c r="I27" i="1"/>
  <c r="D28" i="1"/>
  <c r="D27" i="1"/>
  <c r="H28" i="1"/>
  <c r="H27" i="1"/>
  <c r="G28" i="1"/>
  <c r="G27" i="1"/>
  <c r="C25" i="1"/>
  <c r="C26" i="1"/>
  <c r="C28" i="1"/>
  <c r="F21" i="1"/>
  <c r="D26" i="1"/>
  <c r="D25" i="1"/>
  <c r="D24" i="1"/>
  <c r="G26" i="1"/>
  <c r="G25" i="1"/>
  <c r="G24" i="1"/>
  <c r="H26" i="1"/>
  <c r="H25" i="1"/>
  <c r="H24" i="1"/>
  <c r="E21" i="1"/>
  <c r="I26" i="1"/>
  <c r="I25" i="1"/>
  <c r="I24" i="1"/>
  <c r="J29" i="1"/>
  <c r="H29" i="1" l="1"/>
  <c r="F28" i="1"/>
  <c r="F27" i="1"/>
  <c r="E28" i="1"/>
  <c r="E27" i="1"/>
  <c r="I29" i="1"/>
  <c r="D29" i="1"/>
  <c r="G29" i="1"/>
  <c r="F26" i="1"/>
  <c r="F25" i="1"/>
  <c r="F24" i="1"/>
  <c r="E26" i="1"/>
  <c r="E25" i="1"/>
  <c r="E24" i="1"/>
  <c r="C29" i="1"/>
  <c r="E29" i="1" l="1"/>
  <c r="F29" i="1"/>
</calcChain>
</file>

<file path=xl/sharedStrings.xml><?xml version="1.0" encoding="utf-8"?>
<sst xmlns="http://schemas.openxmlformats.org/spreadsheetml/2006/main" count="26" uniqueCount="19">
  <si>
    <t>Swap Transactions</t>
  </si>
  <si>
    <t>Swap Volume ($000's)</t>
  </si>
  <si>
    <t>Swaps</t>
  </si>
  <si>
    <t>Perps</t>
  </si>
  <si>
    <t>Revenue (Consolidated)</t>
  </si>
  <si>
    <t>Other Transaction Based Revenue</t>
  </si>
  <si>
    <t>Total</t>
  </si>
  <si>
    <t>Prediction Markets</t>
  </si>
  <si>
    <t>Revenue (Consolidated - %)</t>
  </si>
  <si>
    <t xml:space="preserve">Revenue </t>
  </si>
  <si>
    <t>Swap Revenue ($'s)</t>
  </si>
  <si>
    <t>Token Launchpad</t>
  </si>
  <si>
    <t>MoM</t>
  </si>
  <si>
    <t>YoY</t>
  </si>
  <si>
    <t>MAU*</t>
  </si>
  <si>
    <t>* Users can have multiple wallets. We view the most accurate usage representation of our business to be MAUs, which are tracked offchain (instead of looking at onchain wallet counts).</t>
  </si>
  <si>
    <t>Rainbow</t>
  </si>
  <si>
    <t>Monthly Metrics Report: May 2026</t>
  </si>
  <si>
    <t>Unaudited and intended for discussion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</si>
</sst>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[$$]#,##0_)_%;\([$$]#,##0\)_%;_(&quot;–&quot;_)_%;_(@_)_%"/>
    <numFmt numFmtId="166" formatCode="_(&quot;$&quot;#,##0,_)_%;\(&quot;$&quot;#,##0,\)_%;_(&quot;–&quot;_)_%;_(@_)_%"/>
    <numFmt numFmtId="167" formatCode="_(#,##0_)_%;\(#,##0\)_%;_(&quot;–&quot;_)_%;_(@_)_%"/>
    <numFmt numFmtId="168" formatCode="_(#,##0.0%_);\(#,##0.0%\);_(&quot;–&quot;_)_%;_(@_)_%"/>
    <numFmt numFmtId="170" formatCode="_([$$]#,##0,_)_%;\([$$]#,##0,\)_%;_(&quot;-&quot;_)_%;_(@_)_%"/>
    <numFmt numFmtId="171" formatCode="#,##0.000000000_);\(#,##0.000000000\)"/>
  </numFmts>
  <fonts count="13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0000FF"/>
      <name val="Calibri"/>
      <family val="2"/>
    </font>
    <font>
      <sz val="7"/>
      <color theme="1"/>
      <name val="Calibri"/>
      <family val="2"/>
    </font>
    <font>
      <b/>
      <sz val="7"/>
      <color rgb="FFFFFFFF"/>
      <name val="Calibri"/>
      <family val="2"/>
    </font>
    <font>
      <b/>
      <sz val="7"/>
      <color rgb="FF003769"/>
      <name val="Calibri"/>
      <family val="2"/>
    </font>
    <font>
      <sz val="7"/>
      <color rgb="FF0000FF"/>
      <name val="Calibri"/>
      <family val="2"/>
    </font>
    <font>
      <i/>
      <sz val="7"/>
      <color rgb="FF000000"/>
      <name val="Calibri"/>
      <family val="2"/>
    </font>
    <font>
      <sz val="7"/>
      <color rgb="FF000000"/>
      <name val="Calibri"/>
      <family val="2"/>
    </font>
    <font>
      <i/>
      <sz val="7"/>
      <color theme="1"/>
      <name val="Calibri"/>
      <family val="2"/>
    </font>
    <font>
      <b/>
      <u/>
      <sz val="7"/>
      <color theme="1"/>
      <name val="Calibri"/>
      <family val="2"/>
    </font>
    <font>
      <i/>
      <sz val="7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896AF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/>
      <bottom style="medium">
        <color rgb="FF235A8C"/>
      </bottom>
      <diagonal/>
    </border>
    <border>
      <left/>
      <right style="thin">
        <color rgb="FFFFFFFF"/>
      </right>
      <top/>
      <bottom style="medium">
        <color rgb="FF235A8C"/>
      </bottom>
      <diagonal/>
    </border>
    <border>
      <left/>
      <right/>
      <top style="hair">
        <color rgb="FF000000"/>
      </top>
      <bottom/>
      <diagonal/>
    </border>
    <border>
      <left/>
      <right/>
      <top style="thick">
        <color rgb="FFFFFFFF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5" xfId="0" applyFont="1" applyBorder="1"/>
    <xf numFmtId="0" fontId="3" fillId="0" borderId="0" xfId="0" applyFont="1" applyBorder="1"/>
    <xf numFmtId="0" fontId="4" fillId="4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7" fontId="5" fillId="2" borderId="2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/>
    <xf numFmtId="164" fontId="6" fillId="0" borderId="0" xfId="0" applyNumberFormat="1" applyFont="1"/>
    <xf numFmtId="168" fontId="7" fillId="0" borderId="0" xfId="0" applyNumberFormat="1" applyFont="1"/>
    <xf numFmtId="166" fontId="6" fillId="3" borderId="0" xfId="0" applyNumberFormat="1" applyFont="1" applyFill="1"/>
    <xf numFmtId="170" fontId="6" fillId="0" borderId="0" xfId="0" applyNumberFormat="1" applyFont="1"/>
    <xf numFmtId="167" fontId="6" fillId="3" borderId="0" xfId="0" applyNumberFormat="1" applyFont="1" applyFill="1" applyAlignment="1">
      <alignment vertical="center"/>
    </xf>
    <xf numFmtId="167" fontId="6" fillId="0" borderId="0" xfId="0" applyNumberFormat="1" applyFont="1"/>
    <xf numFmtId="164" fontId="8" fillId="0" borderId="0" xfId="0" applyNumberFormat="1" applyFont="1"/>
    <xf numFmtId="164" fontId="8" fillId="0" borderId="3" xfId="0" applyNumberFormat="1" applyFont="1" applyBorder="1"/>
    <xf numFmtId="168" fontId="7" fillId="0" borderId="3" xfId="0" applyNumberFormat="1" applyFont="1" applyBorder="1"/>
    <xf numFmtId="168" fontId="7" fillId="0" borderId="0" xfId="0" applyNumberFormat="1" applyFont="1" applyBorder="1"/>
    <xf numFmtId="167" fontId="6" fillId="0" borderId="0" xfId="0" applyNumberFormat="1" applyFont="1" applyBorder="1"/>
    <xf numFmtId="167" fontId="3" fillId="0" borderId="0" xfId="0" applyNumberFormat="1" applyFont="1"/>
    <xf numFmtId="171" fontId="3" fillId="0" borderId="0" xfId="0" applyNumberFormat="1" applyFont="1"/>
    <xf numFmtId="0" fontId="9" fillId="0" borderId="5" xfId="0" applyFont="1" applyBorder="1"/>
    <xf numFmtId="0" fontId="9" fillId="0" borderId="0" xfId="0" applyFont="1" applyBorder="1"/>
    <xf numFmtId="0" fontId="5" fillId="2" borderId="1" xfId="0" applyFont="1" applyFill="1" applyBorder="1" applyAlignment="1">
      <alignment horizontal="center" vertical="center"/>
    </xf>
    <xf numFmtId="0" fontId="10" fillId="0" borderId="0" xfId="0" applyFont="1"/>
    <xf numFmtId="0" fontId="3" fillId="0" borderId="3" xfId="0" applyFont="1" applyBorder="1"/>
    <xf numFmtId="0" fontId="11" fillId="0" borderId="0" xfId="0" applyFont="1"/>
    <xf numFmtId="0" fontId="12" fillId="2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203EC58-359E-4895-A64E-190213845EE8}">
  <we:reference id="wa200009404" version="1.0.0.5" store="en-US" storeType="OMEX"/>
  <we:alternateReferences>
    <we:reference id="WA200009404" version="1.0.0.5" store="" storeType="OMEX"/>
  </we:alternateReferences>
  <we:properties>
    <we:property name="claude.fileId" value="&quot;12c74139-a585-4dfd-9c7f-3b2fc20e4912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E21E7-8C5B-4E6B-AE8A-54A872EE4232}">
  <sheetPr>
    <outlinePr summaryBelow="0" summaryRight="0"/>
    <pageSetUpPr fitToPage="1"/>
  </sheetPr>
  <dimension ref="B1:R37"/>
  <sheetViews>
    <sheetView showGridLines="0" tabSelected="1" view="pageBreakPreview" zoomScale="130" zoomScaleNormal="85" zoomScaleSheetLayoutView="130" workbookViewId="0"/>
  </sheetViews>
  <sheetFormatPr defaultRowHeight="12.75" x14ac:dyDescent="0.2"/>
  <cols>
    <col min="1" max="1" width="1.7109375" style="1" customWidth="1"/>
    <col min="2" max="2" width="21.42578125" style="1" customWidth="1"/>
    <col min="3" max="15" width="7.7109375" style="3" customWidth="1"/>
    <col min="16" max="16" width="1.7109375" style="3" customWidth="1"/>
    <col min="17" max="18" width="7.7109375" style="3" customWidth="1"/>
    <col min="19" max="19" width="9.28515625" style="1" bestFit="1" customWidth="1"/>
    <col min="20" max="16384" width="9.140625" style="1"/>
  </cols>
  <sheetData>
    <row r="1" spans="2:18" ht="5.0999999999999996" customHeight="1" thickBot="1" x14ac:dyDescent="0.25"/>
    <row r="2" spans="2:18" ht="19.5" thickTop="1" x14ac:dyDescent="0.2">
      <c r="B2" s="29" t="s">
        <v>16</v>
      </c>
    </row>
    <row r="3" spans="2:18" s="3" customFormat="1" ht="9" x14ac:dyDescent="0.15">
      <c r="B3" s="23" t="s">
        <v>17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s="3" customFormat="1" ht="9" x14ac:dyDescent="0.15">
      <c r="B4" s="24" t="s">
        <v>18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2:18" s="3" customFormat="1" ht="5.0999999999999996" customHeight="1" thickBot="1" x14ac:dyDescent="0.2"/>
    <row r="6" spans="2:18" s="3" customFormat="1" ht="9.75" thickTop="1" x14ac:dyDescent="0.15">
      <c r="B6" s="6" t="s">
        <v>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6"/>
      <c r="R6" s="6"/>
    </row>
    <row r="7" spans="2:18" s="3" customFormat="1" ht="5.0999999999999996" customHeight="1" x14ac:dyDescent="0.15"/>
    <row r="8" spans="2:18" s="3" customFormat="1" ht="9.75" thickBot="1" x14ac:dyDescent="0.2">
      <c r="B8" s="25"/>
      <c r="C8" s="8">
        <v>45808</v>
      </c>
      <c r="D8" s="8">
        <f t="shared" ref="D8" si="0">+EOMONTH(C8,1)</f>
        <v>45838</v>
      </c>
      <c r="E8" s="8">
        <f t="shared" ref="E8" si="1">+EOMONTH(D8,1)</f>
        <v>45869</v>
      </c>
      <c r="F8" s="8">
        <f t="shared" ref="F8" si="2">+EOMONTH(E8,1)</f>
        <v>45900</v>
      </c>
      <c r="G8" s="8">
        <f t="shared" ref="G8" si="3">+EOMONTH(F8,1)</f>
        <v>45930</v>
      </c>
      <c r="H8" s="8">
        <f t="shared" ref="H8" si="4">+EOMONTH(G8,1)</f>
        <v>45961</v>
      </c>
      <c r="I8" s="8">
        <f t="shared" ref="I8" si="5">+EOMONTH(H8,1)</f>
        <v>45991</v>
      </c>
      <c r="J8" s="8">
        <f t="shared" ref="J8:O8" si="6">+EOMONTH(I8,1)</f>
        <v>46022</v>
      </c>
      <c r="K8" s="8">
        <f t="shared" si="6"/>
        <v>46053</v>
      </c>
      <c r="L8" s="8">
        <f t="shared" si="6"/>
        <v>46081</v>
      </c>
      <c r="M8" s="8">
        <f t="shared" si="6"/>
        <v>46112</v>
      </c>
      <c r="N8" s="8">
        <f t="shared" si="6"/>
        <v>46142</v>
      </c>
      <c r="O8" s="8">
        <f t="shared" si="6"/>
        <v>46173</v>
      </c>
      <c r="Q8" s="8" t="s">
        <v>12</v>
      </c>
      <c r="R8" s="8" t="s">
        <v>13</v>
      </c>
    </row>
    <row r="9" spans="2:18" s="3" customFormat="1" ht="5.0999999999999996" customHeight="1" x14ac:dyDescent="0.15"/>
    <row r="10" spans="2:18" s="3" customFormat="1" ht="9" x14ac:dyDescent="0.15">
      <c r="B10" s="26" t="s">
        <v>2</v>
      </c>
    </row>
    <row r="11" spans="2:18" s="3" customFormat="1" ht="9" x14ac:dyDescent="0.15">
      <c r="B11" s="3" t="s">
        <v>10</v>
      </c>
      <c r="C11" s="9">
        <v>139869.67312369801</v>
      </c>
      <c r="D11" s="9">
        <v>141989.079845189</v>
      </c>
      <c r="E11" s="9">
        <v>216632.62498222399</v>
      </c>
      <c r="F11" s="9">
        <v>227118.122980174</v>
      </c>
      <c r="G11" s="9">
        <v>189092.99938534101</v>
      </c>
      <c r="H11" s="9">
        <v>300273.75077028997</v>
      </c>
      <c r="I11" s="9">
        <v>101099.93</v>
      </c>
      <c r="J11" s="9">
        <v>57612.421559772098</v>
      </c>
      <c r="K11" s="9">
        <v>99676.72</v>
      </c>
      <c r="L11" s="10">
        <v>107120.667937241</v>
      </c>
      <c r="M11" s="10">
        <v>39042.791789820003</v>
      </c>
      <c r="N11" s="10">
        <v>42478.913315740203</v>
      </c>
      <c r="O11" s="10">
        <v>97992.6695921746</v>
      </c>
      <c r="Q11" s="11">
        <f>+(O11/N11)-1</f>
        <v>1.3068544353714491</v>
      </c>
      <c r="R11" s="11">
        <f>(O11/C11-1)</f>
        <v>-0.2994001672863581</v>
      </c>
    </row>
    <row r="12" spans="2:18" s="3" customFormat="1" ht="9" x14ac:dyDescent="0.15">
      <c r="B12" s="3" t="s">
        <v>1</v>
      </c>
      <c r="C12" s="12">
        <v>16837855.5706461</v>
      </c>
      <c r="D12" s="12">
        <v>16738688.7627014</v>
      </c>
      <c r="E12" s="12">
        <v>25687272.471208099</v>
      </c>
      <c r="F12" s="12">
        <v>26734880.0060995</v>
      </c>
      <c r="G12" s="12">
        <v>22261839.140711501</v>
      </c>
      <c r="H12" s="12">
        <v>45989589.540676199</v>
      </c>
      <c r="I12" s="12">
        <v>13057088.890000001</v>
      </c>
      <c r="J12" s="12">
        <v>7270008.5700000003</v>
      </c>
      <c r="K12" s="12">
        <v>11732910.619999999</v>
      </c>
      <c r="L12" s="13">
        <v>12604666.6566511</v>
      </c>
      <c r="M12" s="13">
        <v>4593486.5536164101</v>
      </c>
      <c r="N12" s="13">
        <v>5376519.13957702</v>
      </c>
      <c r="O12" s="13">
        <v>11920927.0526731</v>
      </c>
      <c r="Q12" s="11">
        <f t="shared" ref="Q12:Q13" si="7">+(O12/N12)-1</f>
        <v>1.217220239191958</v>
      </c>
      <c r="R12" s="11">
        <f t="shared" ref="R12:R13" si="8">(O12/C12-1)</f>
        <v>-0.29201631391498672</v>
      </c>
    </row>
    <row r="13" spans="2:18" s="3" customFormat="1" ht="9" x14ac:dyDescent="0.15">
      <c r="B13" s="3" t="s">
        <v>0</v>
      </c>
      <c r="C13" s="14">
        <v>59433</v>
      </c>
      <c r="D13" s="14">
        <v>48521</v>
      </c>
      <c r="E13" s="14">
        <v>69959</v>
      </c>
      <c r="F13" s="14">
        <v>104190</v>
      </c>
      <c r="G13" s="14">
        <v>144984</v>
      </c>
      <c r="H13" s="14">
        <v>219653</v>
      </c>
      <c r="I13" s="14">
        <v>146197</v>
      </c>
      <c r="J13" s="14">
        <v>94513</v>
      </c>
      <c r="K13" s="14">
        <v>93392</v>
      </c>
      <c r="L13" s="15">
        <v>70541</v>
      </c>
      <c r="M13" s="15">
        <v>30304</v>
      </c>
      <c r="N13" s="15">
        <v>29098</v>
      </c>
      <c r="O13" s="15">
        <v>56049</v>
      </c>
      <c r="Q13" s="11">
        <f t="shared" si="7"/>
        <v>0.92621486012784393</v>
      </c>
      <c r="R13" s="11">
        <f t="shared" si="8"/>
        <v>-5.693806471152385E-2</v>
      </c>
    </row>
    <row r="14" spans="2:18" s="3" customFormat="1" ht="5.0999999999999996" customHeight="1" x14ac:dyDescent="0.15"/>
    <row r="15" spans="2:18" s="3" customFormat="1" ht="9" x14ac:dyDescent="0.15">
      <c r="B15" s="26" t="s">
        <v>4</v>
      </c>
    </row>
    <row r="16" spans="2:18" s="3" customFormat="1" ht="9" x14ac:dyDescent="0.15">
      <c r="B16" s="3" t="s">
        <v>2</v>
      </c>
      <c r="C16" s="16">
        <f t="shared" ref="C16:O16" si="9">+C11</f>
        <v>139869.67312369801</v>
      </c>
      <c r="D16" s="16">
        <f t="shared" si="9"/>
        <v>141989.079845189</v>
      </c>
      <c r="E16" s="16">
        <f t="shared" si="9"/>
        <v>216632.62498222399</v>
      </c>
      <c r="F16" s="16">
        <f t="shared" si="9"/>
        <v>227118.122980174</v>
      </c>
      <c r="G16" s="16">
        <f t="shared" si="9"/>
        <v>189092.99938534101</v>
      </c>
      <c r="H16" s="16">
        <f t="shared" si="9"/>
        <v>300273.75077028997</v>
      </c>
      <c r="I16" s="16">
        <f t="shared" si="9"/>
        <v>101099.93</v>
      </c>
      <c r="J16" s="16">
        <f t="shared" si="9"/>
        <v>57612.421559772098</v>
      </c>
      <c r="K16" s="16">
        <f t="shared" si="9"/>
        <v>99676.72</v>
      </c>
      <c r="L16" s="16">
        <f t="shared" si="9"/>
        <v>107120.667937241</v>
      </c>
      <c r="M16" s="16">
        <f t="shared" si="9"/>
        <v>39042.791789820003</v>
      </c>
      <c r="N16" s="16">
        <f t="shared" si="9"/>
        <v>42478.913315740203</v>
      </c>
      <c r="O16" s="16">
        <f t="shared" si="9"/>
        <v>97992.6695921746</v>
      </c>
      <c r="Q16" s="11">
        <f>+IFERROR((O16/N16)-1,0)</f>
        <v>1.3068544353714491</v>
      </c>
      <c r="R16" s="11">
        <f>IFERROR((+O16/C16-1),0)</f>
        <v>-0.2994001672863581</v>
      </c>
    </row>
    <row r="17" spans="2:18" s="3" customFormat="1" ht="9" x14ac:dyDescent="0.15">
      <c r="B17" s="3" t="s">
        <v>3</v>
      </c>
      <c r="G17" s="10">
        <v>3772.82</v>
      </c>
      <c r="H17" s="10">
        <v>55921.41</v>
      </c>
      <c r="I17" s="10">
        <v>71951.13897</v>
      </c>
      <c r="J17" s="10">
        <v>70620.634124999997</v>
      </c>
      <c r="K17" s="10">
        <v>148160</v>
      </c>
      <c r="L17" s="10">
        <v>84810</v>
      </c>
      <c r="M17" s="10">
        <v>59790</v>
      </c>
      <c r="N17" s="10">
        <v>34540</v>
      </c>
      <c r="O17" s="10">
        <v>38207.769999999997</v>
      </c>
      <c r="Q17" s="11">
        <f>+IFERROR((O17/N17)-1,0)</f>
        <v>0.10618905616676311</v>
      </c>
      <c r="R17" s="11">
        <f t="shared" ref="R17:R20" si="10">IFERROR((+O17/C17-1),0)</f>
        <v>0</v>
      </c>
    </row>
    <row r="18" spans="2:18" s="3" customFormat="1" ht="9" x14ac:dyDescent="0.15">
      <c r="B18" s="3" t="s">
        <v>7</v>
      </c>
      <c r="H18" s="16"/>
      <c r="I18" s="16"/>
      <c r="J18" s="10">
        <v>4138</v>
      </c>
      <c r="K18" s="10">
        <v>14511</v>
      </c>
      <c r="L18" s="10">
        <v>15450</v>
      </c>
      <c r="M18" s="10">
        <v>13900</v>
      </c>
      <c r="N18" s="10">
        <v>8020</v>
      </c>
      <c r="O18" s="10">
        <v>6136.53</v>
      </c>
      <c r="Q18" s="11">
        <f>+IFERROR((O18/N18)-1,0)</f>
        <v>-0.23484663341645884</v>
      </c>
      <c r="R18" s="11">
        <f t="shared" si="10"/>
        <v>0</v>
      </c>
    </row>
    <row r="19" spans="2:18" s="3" customFormat="1" ht="9" x14ac:dyDescent="0.15">
      <c r="B19" s="3" t="s">
        <v>11</v>
      </c>
      <c r="H19" s="16"/>
      <c r="I19" s="16"/>
      <c r="J19" s="10"/>
      <c r="K19" s="10"/>
      <c r="L19" s="10"/>
      <c r="M19" s="10"/>
      <c r="N19" s="10">
        <v>14081.98</v>
      </c>
      <c r="O19" s="10">
        <v>26077</v>
      </c>
      <c r="Q19" s="11">
        <f>+IFERROR((O19/N19)-1,0)</f>
        <v>0.85179924982140309</v>
      </c>
      <c r="R19" s="11">
        <f t="shared" si="10"/>
        <v>0</v>
      </c>
    </row>
    <row r="20" spans="2:18" s="3" customFormat="1" ht="9" x14ac:dyDescent="0.15">
      <c r="B20" s="3" t="s">
        <v>5</v>
      </c>
      <c r="C20" s="10">
        <v>5323.5561507928196</v>
      </c>
      <c r="D20" s="10">
        <v>2826.20833526563</v>
      </c>
      <c r="E20" s="10">
        <v>12722.607243647682</v>
      </c>
      <c r="F20" s="10">
        <v>5178.6336635813823</v>
      </c>
      <c r="G20" s="10">
        <v>8516.293860489759</v>
      </c>
      <c r="H20" s="10">
        <v>15278.248068931964</v>
      </c>
      <c r="I20" s="10">
        <v>8193.9578198080981</v>
      </c>
      <c r="J20" s="10">
        <v>6226.9443987577097</v>
      </c>
      <c r="K20" s="10">
        <v>6961.0136969437535</v>
      </c>
      <c r="L20" s="10">
        <v>3542.1489255922206</v>
      </c>
      <c r="M20" s="10">
        <v>4688.2228622531766</v>
      </c>
      <c r="N20" s="10">
        <v>5420.7760547207808</v>
      </c>
      <c r="O20" s="10">
        <v>14480.83128881672</v>
      </c>
      <c r="Q20" s="11">
        <f>+IFERROR((O20/N20)-1,0)</f>
        <v>1.6713575957829554</v>
      </c>
      <c r="R20" s="11">
        <f t="shared" si="10"/>
        <v>1.7201424909663325</v>
      </c>
    </row>
    <row r="21" spans="2:18" s="3" customFormat="1" ht="9" x14ac:dyDescent="0.15">
      <c r="B21" s="27" t="s">
        <v>6</v>
      </c>
      <c r="C21" s="17">
        <f t="shared" ref="C21:I21" si="11">+SUM(C16:C20)</f>
        <v>145193.22927449082</v>
      </c>
      <c r="D21" s="17">
        <f t="shared" si="11"/>
        <v>144815.28818045463</v>
      </c>
      <c r="E21" s="17">
        <f t="shared" si="11"/>
        <v>229355.23222587167</v>
      </c>
      <c r="F21" s="17">
        <f t="shared" si="11"/>
        <v>232296.75664375539</v>
      </c>
      <c r="G21" s="17">
        <f t="shared" si="11"/>
        <v>201382.11324583078</v>
      </c>
      <c r="H21" s="17">
        <f t="shared" si="11"/>
        <v>371473.40883922193</v>
      </c>
      <c r="I21" s="17">
        <f t="shared" si="11"/>
        <v>181245.02678980809</v>
      </c>
      <c r="J21" s="17">
        <f>+SUM(J16:J20)</f>
        <v>138598.0000835298</v>
      </c>
      <c r="K21" s="17">
        <f t="shared" ref="K21:L21" si="12">+SUM(K16:K20)</f>
        <v>269308.73369694373</v>
      </c>
      <c r="L21" s="17">
        <f t="shared" si="12"/>
        <v>210922.81686283322</v>
      </c>
      <c r="M21" s="17">
        <f>+SUM(M16:M20)</f>
        <v>117421.01465207318</v>
      </c>
      <c r="N21" s="17">
        <f>+SUM(N16:N20)</f>
        <v>104541.66937046099</v>
      </c>
      <c r="O21" s="17">
        <f>+SUM(O16:O20)</f>
        <v>182894.80088099133</v>
      </c>
      <c r="Q21" s="11">
        <f>+IFERROR((O21/N21)-1,0)</f>
        <v>0.74949187230665726</v>
      </c>
      <c r="R21" s="11">
        <f>IFERROR((+O21/C21-1),0)</f>
        <v>0.25966480527287472</v>
      </c>
    </row>
    <row r="22" spans="2:18" s="3" customFormat="1" ht="5.0999999999999996" customHeight="1" x14ac:dyDescent="0.15">
      <c r="C22" s="16"/>
      <c r="D22" s="16"/>
      <c r="E22" s="16"/>
      <c r="F22" s="16"/>
      <c r="G22" s="16"/>
      <c r="H22" s="16"/>
      <c r="I22" s="16"/>
      <c r="J22" s="16"/>
      <c r="K22" s="16"/>
    </row>
    <row r="23" spans="2:18" s="3" customFormat="1" ht="9" x14ac:dyDescent="0.15">
      <c r="B23" s="26" t="s">
        <v>8</v>
      </c>
      <c r="C23" s="16"/>
      <c r="D23" s="16"/>
      <c r="E23" s="16"/>
      <c r="F23" s="16"/>
      <c r="G23" s="16"/>
      <c r="H23" s="16"/>
      <c r="I23" s="16"/>
      <c r="J23" s="16"/>
      <c r="K23" s="16"/>
    </row>
    <row r="24" spans="2:18" s="3" customFormat="1" ht="9" x14ac:dyDescent="0.15">
      <c r="B24" s="3" t="s">
        <v>2</v>
      </c>
      <c r="C24" s="11">
        <f>+C16/C$21</f>
        <v>0.96333468042970161</v>
      </c>
      <c r="D24" s="11">
        <f t="shared" ref="C24:K24" si="13">+D16/D$21</f>
        <v>0.98048404715568505</v>
      </c>
      <c r="E24" s="11">
        <f t="shared" si="13"/>
        <v>0.9445288118340448</v>
      </c>
      <c r="F24" s="11">
        <f t="shared" si="13"/>
        <v>0.9777068189052539</v>
      </c>
      <c r="G24" s="11">
        <f t="shared" si="13"/>
        <v>0.93897614012279118</v>
      </c>
      <c r="H24" s="11">
        <f t="shared" si="13"/>
        <v>0.80833175033600313</v>
      </c>
      <c r="I24" s="11">
        <f t="shared" si="13"/>
        <v>0.55780802260161721</v>
      </c>
      <c r="J24" s="11">
        <f t="shared" si="13"/>
        <v>0.41568003524618269</v>
      </c>
      <c r="K24" s="11">
        <f t="shared" si="13"/>
        <v>0.37012063675650186</v>
      </c>
      <c r="L24" s="11">
        <f t="shared" ref="L24:M24" si="14">+L16/L$21</f>
        <v>0.50786666672910707</v>
      </c>
      <c r="M24" s="11">
        <f t="shared" si="14"/>
        <v>0.33250259253427994</v>
      </c>
      <c r="N24" s="11">
        <f t="shared" ref="N24:O24" si="15">+N16/N$21</f>
        <v>0.40633475217627363</v>
      </c>
      <c r="O24" s="11">
        <f t="shared" si="15"/>
        <v>0.53578707060097297</v>
      </c>
    </row>
    <row r="25" spans="2:18" s="3" customFormat="1" ht="9" x14ac:dyDescent="0.15">
      <c r="B25" s="3" t="s">
        <v>3</v>
      </c>
      <c r="C25" s="11">
        <f t="shared" ref="C25:K25" si="16">+C17/C$21</f>
        <v>0</v>
      </c>
      <c r="D25" s="11">
        <f t="shared" si="16"/>
        <v>0</v>
      </c>
      <c r="E25" s="11">
        <f t="shared" si="16"/>
        <v>0</v>
      </c>
      <c r="F25" s="11">
        <f t="shared" si="16"/>
        <v>0</v>
      </c>
      <c r="G25" s="11">
        <f t="shared" si="16"/>
        <v>1.8734633077340145E-2</v>
      </c>
      <c r="H25" s="11">
        <f t="shared" si="16"/>
        <v>0.15053946976916308</v>
      </c>
      <c r="I25" s="11">
        <f t="shared" si="16"/>
        <v>0.39698269378415857</v>
      </c>
      <c r="J25" s="11">
        <f t="shared" si="16"/>
        <v>0.50953573704121691</v>
      </c>
      <c r="K25" s="11">
        <f t="shared" si="16"/>
        <v>0.55014925793949998</v>
      </c>
      <c r="L25" s="11">
        <f t="shared" ref="L25:M25" si="17">+L17/L$21</f>
        <v>0.40209021129825617</v>
      </c>
      <c r="M25" s="11">
        <f t="shared" si="17"/>
        <v>0.50919335160884127</v>
      </c>
      <c r="N25" s="11">
        <f t="shared" ref="N25:O25" si="18">+N17/N$21</f>
        <v>0.33039457096865077</v>
      </c>
      <c r="O25" s="11">
        <f t="shared" si="18"/>
        <v>0.2089057196593663</v>
      </c>
    </row>
    <row r="26" spans="2:18" s="3" customFormat="1" ht="9" x14ac:dyDescent="0.15">
      <c r="B26" s="3" t="s">
        <v>7</v>
      </c>
      <c r="C26" s="11">
        <f t="shared" ref="C26:K26" si="19">+C18/C$21</f>
        <v>0</v>
      </c>
      <c r="D26" s="11">
        <f t="shared" si="19"/>
        <v>0</v>
      </c>
      <c r="E26" s="11">
        <f t="shared" si="19"/>
        <v>0</v>
      </c>
      <c r="F26" s="11">
        <f t="shared" si="19"/>
        <v>0</v>
      </c>
      <c r="G26" s="11">
        <f t="shared" si="19"/>
        <v>0</v>
      </c>
      <c r="H26" s="11">
        <f t="shared" si="19"/>
        <v>0</v>
      </c>
      <c r="I26" s="11">
        <f t="shared" si="19"/>
        <v>0</v>
      </c>
      <c r="J26" s="11">
        <f t="shared" si="19"/>
        <v>2.9856130662102798E-2</v>
      </c>
      <c r="K26" s="11">
        <f t="shared" si="19"/>
        <v>5.3882396611501647E-2</v>
      </c>
      <c r="L26" s="11">
        <f t="shared" ref="L26:M26" si="20">+L18/L$21</f>
        <v>7.3249543267987952E-2</v>
      </c>
      <c r="M26" s="11">
        <f t="shared" si="20"/>
        <v>0.11837744752237654</v>
      </c>
      <c r="N26" s="11">
        <f t="shared" ref="N26:O26" si="21">+N18/N$21</f>
        <v>7.6715821052940919E-2</v>
      </c>
      <c r="O26" s="11">
        <f t="shared" si="21"/>
        <v>3.3552238611708855E-2</v>
      </c>
    </row>
    <row r="27" spans="2:18" s="3" customFormat="1" ht="9" x14ac:dyDescent="0.15">
      <c r="B27" s="3" t="s">
        <v>11</v>
      </c>
      <c r="C27" s="11">
        <f t="shared" ref="C27:O27" si="22">+C19/C$21</f>
        <v>0</v>
      </c>
      <c r="D27" s="11">
        <f t="shared" si="22"/>
        <v>0</v>
      </c>
      <c r="E27" s="11">
        <f t="shared" si="22"/>
        <v>0</v>
      </c>
      <c r="F27" s="11">
        <f t="shared" si="22"/>
        <v>0</v>
      </c>
      <c r="G27" s="11">
        <f t="shared" si="22"/>
        <v>0</v>
      </c>
      <c r="H27" s="11">
        <f t="shared" si="22"/>
        <v>0</v>
      </c>
      <c r="I27" s="11">
        <f t="shared" si="22"/>
        <v>0</v>
      </c>
      <c r="J27" s="11">
        <f t="shared" si="22"/>
        <v>0</v>
      </c>
      <c r="K27" s="11">
        <f t="shared" si="22"/>
        <v>0</v>
      </c>
      <c r="L27" s="11">
        <f t="shared" si="22"/>
        <v>0</v>
      </c>
      <c r="M27" s="11">
        <f t="shared" si="22"/>
        <v>0</v>
      </c>
      <c r="N27" s="11">
        <f t="shared" si="22"/>
        <v>0.13470207702632081</v>
      </c>
      <c r="O27" s="11">
        <f t="shared" si="22"/>
        <v>0.14257923065275194</v>
      </c>
    </row>
    <row r="28" spans="2:18" s="3" customFormat="1" ht="9" x14ac:dyDescent="0.15">
      <c r="B28" s="3" t="s">
        <v>5</v>
      </c>
      <c r="C28" s="11">
        <f t="shared" ref="C28:K28" si="23">+C20/C$21</f>
        <v>3.6665319570298463E-2</v>
      </c>
      <c r="D28" s="11">
        <f t="shared" si="23"/>
        <v>1.951595284431493E-2</v>
      </c>
      <c r="E28" s="11">
        <f t="shared" si="23"/>
        <v>5.5471188165955213E-2</v>
      </c>
      <c r="F28" s="11">
        <f t="shared" si="23"/>
        <v>2.2293181094746008E-2</v>
      </c>
      <c r="G28" s="11">
        <f t="shared" si="23"/>
        <v>4.2289226799868594E-2</v>
      </c>
      <c r="H28" s="11">
        <f t="shared" si="23"/>
        <v>4.1128779894833788E-2</v>
      </c>
      <c r="I28" s="11">
        <f t="shared" si="23"/>
        <v>4.5209283614224202E-2</v>
      </c>
      <c r="J28" s="11">
        <f t="shared" si="23"/>
        <v>4.4928097050497662E-2</v>
      </c>
      <c r="K28" s="11">
        <f t="shared" si="23"/>
        <v>2.5847708692496633E-2</v>
      </c>
      <c r="L28" s="11">
        <f t="shared" ref="L28:M28" si="24">+L20/L$21</f>
        <v>1.6793578704648829E-2</v>
      </c>
      <c r="M28" s="11">
        <f t="shared" si="24"/>
        <v>3.9926608334502255E-2</v>
      </c>
      <c r="N28" s="11">
        <f t="shared" ref="N28:O28" si="25">+N20/N$21</f>
        <v>5.1852778775813776E-2</v>
      </c>
      <c r="O28" s="11">
        <f t="shared" si="25"/>
        <v>7.9175740475199832E-2</v>
      </c>
    </row>
    <row r="29" spans="2:18" s="3" customFormat="1" ht="9" x14ac:dyDescent="0.15">
      <c r="B29" s="27" t="s">
        <v>6</v>
      </c>
      <c r="C29" s="18">
        <f t="shared" ref="C29:L29" si="26">+SUM(C24:C28)</f>
        <v>1</v>
      </c>
      <c r="D29" s="18">
        <f t="shared" si="26"/>
        <v>1</v>
      </c>
      <c r="E29" s="18">
        <f t="shared" si="26"/>
        <v>1</v>
      </c>
      <c r="F29" s="18">
        <f t="shared" si="26"/>
        <v>0.99999999999999989</v>
      </c>
      <c r="G29" s="18">
        <f t="shared" si="26"/>
        <v>0.99999999999999989</v>
      </c>
      <c r="H29" s="18">
        <f t="shared" si="26"/>
        <v>1</v>
      </c>
      <c r="I29" s="18">
        <f t="shared" si="26"/>
        <v>1</v>
      </c>
      <c r="J29" s="18">
        <f t="shared" si="26"/>
        <v>1</v>
      </c>
      <c r="K29" s="18">
        <f t="shared" si="26"/>
        <v>1</v>
      </c>
      <c r="L29" s="18">
        <f t="shared" si="26"/>
        <v>1</v>
      </c>
      <c r="M29" s="18">
        <f t="shared" ref="M29:N29" si="27">+SUM(M24:M28)</f>
        <v>1</v>
      </c>
      <c r="N29" s="18">
        <f t="shared" si="27"/>
        <v>0.99999999999999989</v>
      </c>
      <c r="O29" s="18">
        <f t="shared" ref="O29" si="28">+SUM(O24:O28)</f>
        <v>0.99999999999999989</v>
      </c>
    </row>
    <row r="30" spans="2:18" s="3" customFormat="1" ht="5.0999999999999996" customHeight="1" x14ac:dyDescent="0.15">
      <c r="B30" s="5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2:18" s="3" customFormat="1" ht="9" x14ac:dyDescent="0.15">
      <c r="B31" s="5" t="s">
        <v>14</v>
      </c>
      <c r="C31" s="20">
        <v>121686</v>
      </c>
      <c r="D31" s="20">
        <v>120536</v>
      </c>
      <c r="E31" s="20">
        <v>120363</v>
      </c>
      <c r="F31" s="20">
        <v>96851</v>
      </c>
      <c r="G31" s="20">
        <v>159311</v>
      </c>
      <c r="H31" s="20">
        <v>186529</v>
      </c>
      <c r="I31" s="20">
        <v>180198</v>
      </c>
      <c r="J31" s="20">
        <v>175610</v>
      </c>
      <c r="K31" s="20">
        <v>209677</v>
      </c>
      <c r="L31" s="20">
        <v>284236</v>
      </c>
      <c r="M31" s="20">
        <v>218694</v>
      </c>
      <c r="N31" s="20">
        <v>195556</v>
      </c>
      <c r="O31" s="20">
        <v>138409</v>
      </c>
      <c r="Q31" s="11">
        <f>+IFERROR((O31/N31)-1,0)</f>
        <v>-0.29222831311747022</v>
      </c>
      <c r="R31" s="11">
        <f>IFERROR((+O31/C31-1),0)</f>
        <v>0.1374274772775832</v>
      </c>
    </row>
    <row r="32" spans="2:18" s="3" customFormat="1" ht="5.0999999999999996" customHeight="1" x14ac:dyDescent="0.15">
      <c r="H32" s="11"/>
    </row>
    <row r="33" spans="2:13" s="3" customFormat="1" ht="9" x14ac:dyDescent="0.15">
      <c r="B33" s="28" t="s">
        <v>15</v>
      </c>
    </row>
    <row r="34" spans="2:13" x14ac:dyDescent="0.2">
      <c r="B34" s="2"/>
    </row>
    <row r="35" spans="2:13" x14ac:dyDescent="0.2">
      <c r="L35" s="21"/>
      <c r="M35" s="21"/>
    </row>
    <row r="36" spans="2:13" x14ac:dyDescent="0.2">
      <c r="B36" s="2"/>
      <c r="L36" s="21"/>
      <c r="M36" s="21"/>
    </row>
    <row r="37" spans="2:13" x14ac:dyDescent="0.2">
      <c r="B37" s="2"/>
      <c r="L37" s="22"/>
      <c r="M37" s="22"/>
    </row>
  </sheetData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LaPrade</dc:creator>
  <cp:lastModifiedBy>Alex LaPrade</cp:lastModifiedBy>
  <cp:lastPrinted>2026-06-14T19:16:56Z</cp:lastPrinted>
  <dcterms:created xsi:type="dcterms:W3CDTF">2024-10-20T21:14:01Z</dcterms:created>
  <dcterms:modified xsi:type="dcterms:W3CDTF">2026-06-14T19:18:35Z</dcterms:modified>
</cp:coreProperties>
</file>